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codeName="ThisWorkbook" autoCompressPictures="0"/>
  <bookViews>
    <workbookView xWindow="5620" yWindow="1260" windowWidth="30080" windowHeight="17260" tabRatio="785"/>
  </bookViews>
  <sheets>
    <sheet name="Guide" sheetId="1" r:id="rId1"/>
    <sheet name="Burndown Chart" sheetId="5" r:id="rId2"/>
    <sheet name="Velocity" sheetId="3" r:id="rId3"/>
    <sheet name="Defect Counts" sheetId="8" r:id="rId4"/>
    <sheet name="Cycle Time" sheetId="4" r:id="rId5"/>
    <sheet name="Cumulative Flow" sheetId="6" r:id="rId6"/>
    <sheet name="Earned Business Value" sheetId="2" r:id="rId7"/>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D5" i="2"/>
  <c r="D6" i="2"/>
  <c r="D7" i="2"/>
  <c r="D8" i="2"/>
  <c r="D9" i="2"/>
  <c r="F11" i="6"/>
  <c r="I7" i="6"/>
  <c r="I6" i="6"/>
  <c r="I5" i="6"/>
  <c r="F5" i="6"/>
  <c r="F10" i="6"/>
  <c r="H5" i="3"/>
  <c r="G5" i="3"/>
  <c r="D5" i="4"/>
  <c r="D6" i="4"/>
  <c r="D4" i="4"/>
  <c r="D7" i="4"/>
  <c r="D8" i="4"/>
  <c r="G4" i="4"/>
  <c r="D4" i="5"/>
  <c r="B5" i="5"/>
  <c r="D5" i="5"/>
  <c r="F6" i="6"/>
  <c r="F7" i="6"/>
  <c r="F8" i="6"/>
  <c r="F9" i="6"/>
  <c r="B4" i="8"/>
  <c r="A5" i="8"/>
  <c r="B5" i="8"/>
  <c r="A6" i="8"/>
  <c r="B6" i="8"/>
  <c r="A7" i="8"/>
  <c r="B7" i="8"/>
  <c r="A8" i="8"/>
  <c r="B8" i="8"/>
  <c r="A9" i="8"/>
  <c r="B9" i="8"/>
  <c r="I8" i="6"/>
  <c r="B6" i="5"/>
  <c r="D6" i="5"/>
  <c r="B7" i="5"/>
  <c r="J8" i="6"/>
  <c r="J5" i="6"/>
  <c r="J7" i="6"/>
  <c r="J6" i="6"/>
  <c r="D7" i="5"/>
  <c r="B8" i="5"/>
  <c r="D8" i="5"/>
  <c r="B9" i="5"/>
  <c r="D9" i="5"/>
  <c r="B10" i="5"/>
  <c r="D10" i="5"/>
  <c r="B11" i="5"/>
  <c r="D11" i="5"/>
  <c r="B12" i="5"/>
  <c r="D12" i="5"/>
</calcChain>
</file>

<file path=xl/sharedStrings.xml><?xml version="1.0" encoding="utf-8"?>
<sst xmlns="http://schemas.openxmlformats.org/spreadsheetml/2006/main" count="59" uniqueCount="53">
  <si>
    <t>Sprints</t>
  </si>
  <si>
    <t>Sprint1</t>
  </si>
  <si>
    <t>Sprint2</t>
  </si>
  <si>
    <t>Sprint3</t>
  </si>
  <si>
    <t>Sprint4</t>
  </si>
  <si>
    <t>Sprint5</t>
  </si>
  <si>
    <t>Estimated story points</t>
  </si>
  <si>
    <t>Actual story points</t>
  </si>
  <si>
    <t>Average velocity</t>
  </si>
  <si>
    <t>Estimated</t>
  </si>
  <si>
    <t>Actual</t>
  </si>
  <si>
    <t>Time</t>
  </si>
  <si>
    <t>Story Points</t>
  </si>
  <si>
    <t>Remaining</t>
  </si>
  <si>
    <t>Start Week</t>
  </si>
  <si>
    <t>End Week</t>
  </si>
  <si>
    <t>Open Defect</t>
  </si>
  <si>
    <t>Closed Defect</t>
  </si>
  <si>
    <t>Start Date</t>
  </si>
  <si>
    <t>End Date</t>
  </si>
  <si>
    <t>Time frame</t>
  </si>
  <si>
    <t>No of Tasks completed</t>
  </si>
  <si>
    <t>No of Tasks in progress</t>
  </si>
  <si>
    <t>No of Tasks remaining</t>
  </si>
  <si>
    <t>Date</t>
  </si>
  <si>
    <t>Business value points</t>
  </si>
  <si>
    <t>No of Total Task</t>
  </si>
  <si>
    <t>Completed Story Points</t>
  </si>
  <si>
    <t>No of Hours task completed</t>
  </si>
  <si>
    <t>Task</t>
  </si>
  <si>
    <t>Task 1</t>
  </si>
  <si>
    <t>Task 2</t>
  </si>
  <si>
    <t>Task 3</t>
  </si>
  <si>
    <t>Task 4</t>
  </si>
  <si>
    <t>Task 5</t>
  </si>
  <si>
    <t>Average Cycle Time</t>
  </si>
  <si>
    <t>hours</t>
  </si>
  <si>
    <t>Week</t>
  </si>
  <si>
    <t>Week1</t>
  </si>
  <si>
    <t>Week2</t>
  </si>
  <si>
    <t>Week3</t>
  </si>
  <si>
    <t>Week4</t>
  </si>
  <si>
    <t>Week5</t>
  </si>
  <si>
    <t>Sprint6</t>
  </si>
  <si>
    <t>sum</t>
  </si>
  <si>
    <t>rank</t>
  </si>
  <si>
    <t>Cumulative Flow</t>
  </si>
  <si>
    <t>Value per Week</t>
  </si>
  <si>
    <t>Week6</t>
  </si>
  <si>
    <t>Velocity</t>
  </si>
  <si>
    <t>Defective Analysis</t>
  </si>
  <si>
    <t>Cycle Analysis</t>
  </si>
  <si>
    <t>Business Value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</si>
</sst>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d/yy\ h:mm\ AM/PM;@"/>
  </numFmts>
  <fonts count="14"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20"/>
      <color theme="0"/>
      <name val="Calibri"/>
      <family val="2"/>
      <scheme val="minor"/>
    </font>
    <font>
      <b/>
      <sz val="22"/>
      <color theme="0"/>
      <name val="Calibri Light"/>
      <family val="2"/>
      <scheme val="major"/>
    </font>
    <font>
      <b/>
      <sz val="22"/>
      <color theme="0"/>
      <name val="Calibri"/>
      <family val="2"/>
      <scheme val="minor"/>
    </font>
    <font>
      <b/>
      <sz val="28"/>
      <color theme="0"/>
      <name val="Calibri Light"/>
      <family val="2"/>
      <scheme val="major"/>
    </font>
    <font>
      <sz val="12"/>
      <color theme="1"/>
      <name val="Calibri"/>
      <family val="2"/>
      <scheme val="minor"/>
    </font>
    <font>
      <b/>
      <sz val="36"/>
      <color theme="0"/>
      <name val="Calibri Light"/>
      <family val="2"/>
      <scheme val="major"/>
    </font>
    <font>
      <sz val="28"/>
      <color theme="0"/>
      <name val="Calibri"/>
      <family val="2"/>
      <scheme val="minor"/>
    </font>
  </fonts>
  <fills count="12">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2" tint="-0.89999084444715716"/>
        <bgColor indexed="64"/>
      </patternFill>
    </fill>
    <fill>
      <patternFill patternType="solid">
        <fgColor theme="0" tint="-0.14999847407452621"/>
        <bgColor indexed="64"/>
      </patternFill>
    </fill>
    <fill>
      <patternFill patternType="solid">
        <fgColor theme="5"/>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3" tint="-0.499984740745262"/>
        <bgColor indexed="64"/>
      </patternFill>
    </fill>
    <fill>
      <patternFill patternType="solid">
        <fgColor theme="5" tint="-0.499984740745262"/>
        <bgColor indexed="64"/>
      </patternFill>
    </fill>
  </fills>
  <borders count="6">
    <border>
      <left/>
      <right/>
      <top/>
      <bottom/>
      <diagonal/>
    </border>
    <border>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theme="1"/>
      </top>
      <bottom/>
      <diagonal/>
    </border>
    <border>
      <left/>
      <right/>
      <top/>
      <bottom style="thick">
        <color theme="4"/>
      </bottom>
      <diagonal/>
    </border>
    <border>
      <left/>
      <right/>
      <top/>
      <bottom style="thick">
        <color theme="4" tint="0.499984740745262"/>
      </bottom>
      <diagonal/>
    </border>
  </borders>
  <cellStyleXfs count="5">
    <xf numFmtId="0" fontId="0" fillId="0" borderId="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2" fillId="6" borderId="0" applyNumberFormat="0" applyBorder="0" applyAlignment="0" applyProtection="0"/>
  </cellStyleXfs>
  <cellXfs count="33">
    <xf numFmtId="0" fontId="0" fillId="0" borderId="0" xfId="0"/>
    <xf numFmtId="18" fontId="0" fillId="0" borderId="0" xfId="0" applyNumberFormat="1"/>
    <xf numFmtId="0" fontId="0" fillId="0" borderId="0" xfId="0" applyAlignment="1">
      <alignment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3" fillId="3" borderId="2" xfId="0" applyFont="1" applyFill="1" applyBorder="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NumberFormat="1"/>
    <xf numFmtId="164" fontId="0" fillId="0" borderId="0" xfId="0" applyNumberFormat="1" applyAlignment="1">
      <alignment horizontal="center" vertical="center"/>
    </xf>
    <xf numFmtId="0" fontId="0" fillId="0" borderId="0" xfId="0" applyNumberFormat="1" applyAlignment="1">
      <alignment horizontal="center" vertical="center" wrapText="1"/>
    </xf>
    <xf numFmtId="0" fontId="0" fillId="5" borderId="0" xfId="0" applyFill="1" applyAlignment="1">
      <alignment horizontal="center"/>
    </xf>
    <xf numFmtId="0" fontId="0" fillId="5" borderId="0" xfId="0" applyFill="1" applyAlignment="1">
      <alignment horizontal="left"/>
    </xf>
    <xf numFmtId="14" fontId="0" fillId="0" borderId="0" xfId="0" applyNumberFormat="1" applyAlignment="1">
      <alignment wrapText="1"/>
    </xf>
    <xf numFmtId="18" fontId="0" fillId="0" borderId="0" xfId="0" applyNumberFormat="1" applyAlignment="1">
      <alignment wrapText="1"/>
    </xf>
    <xf numFmtId="0" fontId="0" fillId="0" borderId="2" xfId="0" applyFont="1" applyBorder="1" applyAlignment="1">
      <alignment horizontal="center" vertical="center"/>
    </xf>
    <xf numFmtId="0" fontId="4" fillId="0" borderId="0" xfId="1" applyAlignment="1">
      <alignment horizontal="center" vertical="center"/>
    </xf>
    <xf numFmtId="0" fontId="0" fillId="0" borderId="0" xfId="0" applyNumberFormat="1" applyAlignment="1">
      <alignment horizontal="center"/>
    </xf>
    <xf numFmtId="0" fontId="11" fillId="0" borderId="0" xfId="0" applyFont="1" applyAlignment="1">
      <alignment horizontal="center" vertical="center"/>
    </xf>
    <xf numFmtId="0" fontId="11" fillId="0" borderId="0" xfId="0" applyFont="1" applyAlignment="1">
      <alignment vertical="center"/>
    </xf>
    <xf numFmtId="0" fontId="13" fillId="11" borderId="4" xfId="2" applyFont="1" applyFill="1" applyAlignment="1">
      <alignment horizont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10" borderId="0" xfId="1" applyFont="1" applyFill="1" applyAlignment="1">
      <alignment horizontal="center" vertical="center"/>
    </xf>
    <xf numFmtId="0" fontId="10" fillId="7" borderId="0" xfId="1" applyFont="1" applyFill="1" applyAlignment="1">
      <alignment horizontal="center" vertical="center"/>
    </xf>
    <xf numFmtId="0" fontId="2" fillId="4" borderId="0" xfId="0" applyFont="1" applyFill="1" applyAlignment="1">
      <alignment horizontal="center" vertical="center"/>
    </xf>
    <xf numFmtId="0" fontId="9" fillId="8" borderId="5" xfId="3" applyFont="1" applyFill="1" applyAlignment="1">
      <alignment horizontal="center"/>
    </xf>
    <xf numFmtId="0" fontId="8" fillId="9" borderId="0" xfId="1" applyFont="1" applyFill="1" applyAlignment="1">
      <alignment horizontal="center" vertical="center"/>
    </xf>
    <xf numFmtId="0" fontId="7" fillId="6" borderId="0" xfId="4" applyFont="1" applyAlignment="1">
      <alignment horizontal="center"/>
    </xf>
  </cellXfs>
  <cellStyles count="5">
    <cellStyle name="Accent2" xfId="4" builtinId="33"/>
    <cellStyle name="Heading 1" xfId="2" builtinId="16"/>
    <cellStyle name="Heading 2" xfId="3" builtinId="17"/>
    <cellStyle name="Normal" xfId="0" builtinId="0"/>
    <cellStyle name="Title" xfId="1" builtinId="15"/>
  </cellStyles>
  <dxfs count="40">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5" formatCode="m/d/yyyy"/>
      <alignment horizontal="center" vertical="bottom" textRotation="0" wrapText="0" indent="0" justifyLastLine="0" shrinkToFit="0" readingOrder="0"/>
    </dxf>
    <dxf>
      <numFmt numFmtId="165"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numFmt numFmtId="23" formatCode="h:mm\ AM/PM"/>
      <alignment horizontal="general" vertical="bottom" textRotation="0" wrapText="1" indent="0" justifyLastLine="0" shrinkToFit="0" readingOrder="0"/>
    </dxf>
    <dxf>
      <alignment horizontal="general" vertical="bottom" textRotation="0" wrapText="1" indent="0" justifyLastLine="0" shrinkToFit="0" readingOrder="0"/>
    </dxf>
    <dxf>
      <numFmt numFmtId="165" formatCode="m/d/yyyy"/>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164" formatCode="[$-409]m/d/yy\ h:mm\ AM/PM;@"/>
      <alignment horizontal="center" vertical="center" textRotation="0" wrapText="0" indent="0" justifyLastLine="0" shrinkToFit="0" readingOrder="0"/>
    </dxf>
    <dxf>
      <numFmt numFmtId="164" formatCode="[$-409]m/d/yy\ h:mm\ AM/PM;@"/>
      <alignment horizontal="center" vertic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numFmt numFmtId="165" formatCode="m/d/yyyy"/>
      <alignment horizontal="center" textRotation="0" wrapText="0" indent="0" justifyLastLine="0" shrinkToFit="0" readingOrder="0"/>
    </dxf>
    <dxf>
      <numFmt numFmtId="165" formatCode="m/d/yyyy"/>
      <alignment horizontal="center" textRotation="0" wrapText="0" indent="0" justifyLastLine="0" shrinkToFit="0" readingOrder="0"/>
    </dxf>
    <dxf>
      <alignment horizont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aseline="0"/>
              <a:t>Story Points</a:t>
            </a:r>
            <a:endParaRPr lang="en-US"/>
          </a:p>
        </c:rich>
      </c:tx>
      <c:layout>
        <c:manualLayout>
          <c:xMode val="edge"/>
          <c:yMode val="edge"/>
          <c:x val="0.300888888888889"/>
          <c:y val="0.037037037037037"/>
        </c:manualLayout>
      </c:layout>
      <c:overlay val="0"/>
      <c:spPr>
        <a:noFill/>
        <a:ln>
          <a:noFill/>
        </a:ln>
        <a:effectLst/>
      </c:spPr>
    </c:title>
    <c:autoTitleDeleted val="0"/>
    <c:plotArea>
      <c:layout/>
      <c:barChart>
        <c:barDir val="col"/>
        <c:grouping val="clustered"/>
        <c:varyColors val="0"/>
        <c:ser>
          <c:idx val="0"/>
          <c:order val="0"/>
          <c:tx>
            <c:strRef>
              <c:f>'Burndown Chart'!$D$3</c:f>
              <c:strCache>
                <c:ptCount val="1"/>
                <c:pt idx="0">
                  <c:v>Remaining</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'Burndown Chart'!$A$4:$A$13</c:f>
              <c:numCache>
                <c:formatCode>m/d/yy</c:formatCode>
                <c:ptCount val="10"/>
                <c:pt idx="0">
                  <c:v>43232.58333333334</c:v>
                </c:pt>
                <c:pt idx="1">
                  <c:v>43233.58333333334</c:v>
                </c:pt>
                <c:pt idx="2">
                  <c:v>43234.58333333334</c:v>
                </c:pt>
                <c:pt idx="3">
                  <c:v>43235.58333333334</c:v>
                </c:pt>
                <c:pt idx="4">
                  <c:v>43236.58333333334</c:v>
                </c:pt>
                <c:pt idx="5">
                  <c:v>43237.58333333334</c:v>
                </c:pt>
                <c:pt idx="6">
                  <c:v>43238.58333333334</c:v>
                </c:pt>
                <c:pt idx="7">
                  <c:v>43239.58333333334</c:v>
                </c:pt>
                <c:pt idx="8">
                  <c:v>43240.58333333334</c:v>
                </c:pt>
              </c:numCache>
            </c:numRef>
          </c:cat>
          <c:val>
            <c:numRef>
              <c:f>'Burndown Chart'!$D$4:$D$13</c:f>
              <c:numCache>
                <c:formatCode>General</c:formatCode>
                <c:ptCount val="10"/>
                <c:pt idx="0">
                  <c:v>9.0</c:v>
                </c:pt>
                <c:pt idx="1">
                  <c:v>8.0</c:v>
                </c:pt>
                <c:pt idx="2">
                  <c:v>6.0</c:v>
                </c:pt>
                <c:pt idx="3">
                  <c:v>5.0</c:v>
                </c:pt>
                <c:pt idx="4">
                  <c:v>5.0</c:v>
                </c:pt>
                <c:pt idx="5">
                  <c:v>4.0</c:v>
                </c:pt>
                <c:pt idx="6">
                  <c:v>2.0</c:v>
                </c:pt>
                <c:pt idx="7">
                  <c:v>1.0</c:v>
                </c:pt>
                <c:pt idx="8">
                  <c:v>0.0</c:v>
                </c:pt>
              </c:numCache>
            </c:numRef>
          </c:val>
          <c:extLst xmlns:c16r2="http://schemas.microsoft.com/office/drawing/2015/06/chart">
            <c:ext xmlns:c16="http://schemas.microsoft.com/office/drawing/2014/chart" uri="{C3380CC4-5D6E-409C-BE32-E72D297353CC}">
              <c16:uniqueId val="{00000000-10DC-47ED-A64B-B5BE2251EAD7}"/>
            </c:ext>
          </c:extLst>
        </c:ser>
        <c:dLbls>
          <c:showLegendKey val="0"/>
          <c:showVal val="0"/>
          <c:showCatName val="0"/>
          <c:showSerName val="0"/>
          <c:showPercent val="0"/>
          <c:showBubbleSize val="0"/>
        </c:dLbls>
        <c:gapWidth val="100"/>
        <c:overlap val="-24"/>
        <c:axId val="2083249288"/>
        <c:axId val="2083252936"/>
      </c:barChart>
      <c:dateAx>
        <c:axId val="2083249288"/>
        <c:scaling>
          <c:orientation val="minMax"/>
        </c:scaling>
        <c:delete val="0"/>
        <c:axPos val="b"/>
        <c:numFmt formatCode="m/d/yy"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83252936"/>
        <c:crosses val="autoZero"/>
        <c:auto val="1"/>
        <c:lblOffset val="100"/>
        <c:baseTimeUnit val="days"/>
      </c:dateAx>
      <c:valAx>
        <c:axId val="208325293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8324928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Velocity</a:t>
            </a:r>
          </a:p>
        </c:rich>
      </c:tx>
      <c:overlay val="0"/>
      <c:spPr>
        <a:noFill/>
        <a:ln>
          <a:noFill/>
        </a:ln>
        <a:effectLst/>
      </c:spPr>
    </c:title>
    <c:autoTitleDeleted val="0"/>
    <c:plotArea>
      <c:layout/>
      <c:barChart>
        <c:barDir val="col"/>
        <c:grouping val="clustered"/>
        <c:varyColors val="0"/>
        <c:ser>
          <c:idx val="0"/>
          <c:order val="0"/>
          <c:tx>
            <c:strRef>
              <c:f>Velocity!$C$3</c:f>
              <c:strCache>
                <c:ptCount val="1"/>
                <c:pt idx="0">
                  <c:v>Estimated story points</c:v>
                </c:pt>
              </c:strCache>
            </c:strRef>
          </c:tx>
          <c:spPr>
            <a:solidFill>
              <a:schemeClr val="accent1"/>
            </a:solidFill>
            <a:ln>
              <a:noFill/>
            </a:ln>
            <a:effectLst/>
          </c:spPr>
          <c:invertIfNegative val="0"/>
          <c:cat>
            <c:strRef>
              <c:f>Velocity!$B$4:$B$10</c:f>
              <c:strCache>
                <c:ptCount val="6"/>
                <c:pt idx="0">
                  <c:v>Sprint1</c:v>
                </c:pt>
                <c:pt idx="1">
                  <c:v>Sprint2</c:v>
                </c:pt>
                <c:pt idx="2">
                  <c:v>Sprint3</c:v>
                </c:pt>
                <c:pt idx="3">
                  <c:v>Sprint4</c:v>
                </c:pt>
                <c:pt idx="4">
                  <c:v>Sprint5</c:v>
                </c:pt>
                <c:pt idx="5">
                  <c:v>Sprint6</c:v>
                </c:pt>
              </c:strCache>
            </c:strRef>
          </c:cat>
          <c:val>
            <c:numRef>
              <c:f>Velocity!$C$4:$C$10</c:f>
              <c:numCache>
                <c:formatCode>General</c:formatCode>
                <c:ptCount val="7"/>
                <c:pt idx="0">
                  <c:v>23.0</c:v>
                </c:pt>
                <c:pt idx="1">
                  <c:v>12.0</c:v>
                </c:pt>
                <c:pt idx="2">
                  <c:v>24.0</c:v>
                </c:pt>
                <c:pt idx="3">
                  <c:v>23.0</c:v>
                </c:pt>
                <c:pt idx="4">
                  <c:v>15.0</c:v>
                </c:pt>
                <c:pt idx="5">
                  <c:v>23.0</c:v>
                </c:pt>
              </c:numCache>
            </c:numRef>
          </c:val>
          <c:extLst xmlns:c16r2="http://schemas.microsoft.com/office/drawing/2015/06/chart">
            <c:ext xmlns:c16="http://schemas.microsoft.com/office/drawing/2014/chart" uri="{C3380CC4-5D6E-409C-BE32-E72D297353CC}">
              <c16:uniqueId val="{00000000-4C2D-480A-BCB7-02DC33DF0BA8}"/>
            </c:ext>
          </c:extLst>
        </c:ser>
        <c:ser>
          <c:idx val="1"/>
          <c:order val="1"/>
          <c:tx>
            <c:strRef>
              <c:f>Velocity!$D$3</c:f>
              <c:strCache>
                <c:ptCount val="1"/>
                <c:pt idx="0">
                  <c:v>Actual story points</c:v>
                </c:pt>
              </c:strCache>
            </c:strRef>
          </c:tx>
          <c:spPr>
            <a:solidFill>
              <a:schemeClr val="accent2"/>
            </a:solidFill>
            <a:ln>
              <a:noFill/>
            </a:ln>
            <a:effectLst/>
          </c:spPr>
          <c:invertIfNegative val="0"/>
          <c:cat>
            <c:strRef>
              <c:f>Velocity!$B$4:$B$10</c:f>
              <c:strCache>
                <c:ptCount val="6"/>
                <c:pt idx="0">
                  <c:v>Sprint1</c:v>
                </c:pt>
                <c:pt idx="1">
                  <c:v>Sprint2</c:v>
                </c:pt>
                <c:pt idx="2">
                  <c:v>Sprint3</c:v>
                </c:pt>
                <c:pt idx="3">
                  <c:v>Sprint4</c:v>
                </c:pt>
                <c:pt idx="4">
                  <c:v>Sprint5</c:v>
                </c:pt>
                <c:pt idx="5">
                  <c:v>Sprint6</c:v>
                </c:pt>
              </c:strCache>
            </c:strRef>
          </c:cat>
          <c:val>
            <c:numRef>
              <c:f>Velocity!$D$4:$D$10</c:f>
              <c:numCache>
                <c:formatCode>General</c:formatCode>
                <c:ptCount val="7"/>
                <c:pt idx="0">
                  <c:v>20.0</c:v>
                </c:pt>
                <c:pt idx="1">
                  <c:v>12.0</c:v>
                </c:pt>
                <c:pt idx="2">
                  <c:v>24.0</c:v>
                </c:pt>
                <c:pt idx="3">
                  <c:v>23.0</c:v>
                </c:pt>
                <c:pt idx="4">
                  <c:v>14.0</c:v>
                </c:pt>
                <c:pt idx="5">
                  <c:v>12.0</c:v>
                </c:pt>
              </c:numCache>
            </c:numRef>
          </c:val>
          <c:extLst xmlns:c16r2="http://schemas.microsoft.com/office/drawing/2015/06/chart">
            <c:ext xmlns:c16="http://schemas.microsoft.com/office/drawing/2014/chart" uri="{C3380CC4-5D6E-409C-BE32-E72D297353CC}">
              <c16:uniqueId val="{00000001-4C2D-480A-BCB7-02DC33DF0BA8}"/>
            </c:ext>
          </c:extLst>
        </c:ser>
        <c:dLbls>
          <c:showLegendKey val="0"/>
          <c:showVal val="0"/>
          <c:showCatName val="0"/>
          <c:showSerName val="0"/>
          <c:showPercent val="0"/>
          <c:showBubbleSize val="0"/>
        </c:dLbls>
        <c:gapWidth val="219"/>
        <c:overlap val="-27"/>
        <c:axId val="2083308552"/>
        <c:axId val="2083312248"/>
      </c:barChart>
      <c:catAx>
        <c:axId val="2083308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312248"/>
        <c:crosses val="autoZero"/>
        <c:auto val="1"/>
        <c:lblAlgn val="ctr"/>
        <c:lblOffset val="100"/>
        <c:noMultiLvlLbl val="0"/>
      </c:catAx>
      <c:valAx>
        <c:axId val="2083312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308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Defect Summary</a:t>
            </a:r>
          </a:p>
        </c:rich>
      </c:tx>
      <c:overlay val="0"/>
      <c:spPr>
        <a:noFill/>
        <a:ln>
          <a:noFill/>
        </a:ln>
        <a:effectLst/>
      </c:spPr>
    </c:title>
    <c:autoTitleDeleted val="0"/>
    <c:plotArea>
      <c:layout/>
      <c:barChart>
        <c:barDir val="col"/>
        <c:grouping val="clustered"/>
        <c:varyColors val="0"/>
        <c:ser>
          <c:idx val="0"/>
          <c:order val="0"/>
          <c:tx>
            <c:strRef>
              <c:f>'Defect Counts'!$C$3</c:f>
              <c:strCache>
                <c:ptCount val="1"/>
                <c:pt idx="0">
                  <c:v>Open Defect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'Defect Counts'!$A$4:$A$11</c:f>
              <c:numCache>
                <c:formatCode>m/d/yy</c:formatCode>
                <c:ptCount val="8"/>
                <c:pt idx="0">
                  <c:v>43262.0</c:v>
                </c:pt>
                <c:pt idx="1">
                  <c:v>43269.0</c:v>
                </c:pt>
                <c:pt idx="2">
                  <c:v>43276.0</c:v>
                </c:pt>
                <c:pt idx="3">
                  <c:v>43283.0</c:v>
                </c:pt>
                <c:pt idx="4">
                  <c:v>43290.0</c:v>
                </c:pt>
                <c:pt idx="5">
                  <c:v>43297.0</c:v>
                </c:pt>
              </c:numCache>
            </c:numRef>
          </c:cat>
          <c:val>
            <c:numRef>
              <c:f>'Defect Counts'!$C$4:$C$11</c:f>
              <c:numCache>
                <c:formatCode>General</c:formatCode>
                <c:ptCount val="8"/>
                <c:pt idx="0">
                  <c:v>56.0</c:v>
                </c:pt>
                <c:pt idx="1">
                  <c:v>56.0</c:v>
                </c:pt>
                <c:pt idx="2">
                  <c:v>75.0</c:v>
                </c:pt>
                <c:pt idx="3">
                  <c:v>24.0</c:v>
                </c:pt>
                <c:pt idx="4">
                  <c:v>10.0</c:v>
                </c:pt>
                <c:pt idx="5">
                  <c:v>45.0</c:v>
                </c:pt>
              </c:numCache>
            </c:numRef>
          </c:val>
          <c:extLst xmlns:c16r2="http://schemas.microsoft.com/office/drawing/2015/06/chart">
            <c:ext xmlns:c16="http://schemas.microsoft.com/office/drawing/2014/chart" uri="{C3380CC4-5D6E-409C-BE32-E72D297353CC}">
              <c16:uniqueId val="{00000000-B4B6-4367-9BFD-F66D270E9194}"/>
            </c:ext>
          </c:extLst>
        </c:ser>
        <c:ser>
          <c:idx val="1"/>
          <c:order val="1"/>
          <c:tx>
            <c:strRef>
              <c:f>'Defect Counts'!$D$3</c:f>
              <c:strCache>
                <c:ptCount val="1"/>
                <c:pt idx="0">
                  <c:v>Closed Defect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'Defect Counts'!$A$4:$A$11</c:f>
              <c:numCache>
                <c:formatCode>m/d/yy</c:formatCode>
                <c:ptCount val="8"/>
                <c:pt idx="0">
                  <c:v>43262.0</c:v>
                </c:pt>
                <c:pt idx="1">
                  <c:v>43269.0</c:v>
                </c:pt>
                <c:pt idx="2">
                  <c:v>43276.0</c:v>
                </c:pt>
                <c:pt idx="3">
                  <c:v>43283.0</c:v>
                </c:pt>
                <c:pt idx="4">
                  <c:v>43290.0</c:v>
                </c:pt>
                <c:pt idx="5">
                  <c:v>43297.0</c:v>
                </c:pt>
              </c:numCache>
            </c:numRef>
          </c:cat>
          <c:val>
            <c:numRef>
              <c:f>'Defect Counts'!$D$4:$D$11</c:f>
              <c:numCache>
                <c:formatCode>General</c:formatCode>
                <c:ptCount val="8"/>
                <c:pt idx="0">
                  <c:v>23.0</c:v>
                </c:pt>
                <c:pt idx="1">
                  <c:v>23.0</c:v>
                </c:pt>
                <c:pt idx="2">
                  <c:v>56.0</c:v>
                </c:pt>
                <c:pt idx="3">
                  <c:v>12.0</c:v>
                </c:pt>
                <c:pt idx="4">
                  <c:v>9.0</c:v>
                </c:pt>
                <c:pt idx="5">
                  <c:v>15.0</c:v>
                </c:pt>
              </c:numCache>
            </c:numRef>
          </c:val>
          <c:extLst xmlns:c16r2="http://schemas.microsoft.com/office/drawing/2015/06/chart">
            <c:ext xmlns:c16="http://schemas.microsoft.com/office/drawing/2014/chart" uri="{C3380CC4-5D6E-409C-BE32-E72D297353CC}">
              <c16:uniqueId val="{00000001-B4B6-4367-9BFD-F66D270E9194}"/>
            </c:ext>
          </c:extLst>
        </c:ser>
        <c:dLbls>
          <c:showLegendKey val="0"/>
          <c:showVal val="0"/>
          <c:showCatName val="0"/>
          <c:showSerName val="0"/>
          <c:showPercent val="0"/>
          <c:showBubbleSize val="0"/>
        </c:dLbls>
        <c:gapWidth val="100"/>
        <c:overlap val="-24"/>
        <c:axId val="2083380456"/>
        <c:axId val="2083384056"/>
      </c:barChart>
      <c:dateAx>
        <c:axId val="2083380456"/>
        <c:scaling>
          <c:orientation val="minMax"/>
        </c:scaling>
        <c:delete val="0"/>
        <c:axPos val="b"/>
        <c:numFmt formatCode="m/d/yy" sourceLinked="1"/>
        <c:majorTickMark val="out"/>
        <c:minorTickMark val="none"/>
        <c:tickLblPos val="nextTo"/>
        <c:spPr>
          <a:noFill/>
          <a:ln w="9525" cap="flat" cmpd="sng" algn="ctr">
            <a:solidFill>
              <a:schemeClr val="tx2">
                <a:lumMod val="15000"/>
                <a:lumOff val="85000"/>
              </a:schemeClr>
            </a:solidFill>
            <a:round/>
          </a:ln>
          <a:effectLst/>
        </c:spPr>
        <c:txPr>
          <a:bodyPr rot="-2520000" spcFirstLastPara="1" vertOverflow="ellipsis" wrap="square" anchor="ctr" anchorCtr="1"/>
          <a:lstStyle/>
          <a:p>
            <a:pPr>
              <a:defRPr sz="900" b="0" i="0" u="none" strike="noStrike" kern="1200" baseline="0">
                <a:solidFill>
                  <a:schemeClr val="tx2"/>
                </a:solidFill>
                <a:latin typeface="+mn-lt"/>
                <a:ea typeface="+mn-ea"/>
                <a:cs typeface="+mn-cs"/>
              </a:defRPr>
            </a:pPr>
            <a:endParaRPr lang="en-US"/>
          </a:p>
        </c:txPr>
        <c:crossAx val="2083384056"/>
        <c:crosses val="autoZero"/>
        <c:auto val="1"/>
        <c:lblOffset val="100"/>
        <c:baseTimeUnit val="days"/>
        <c:majorUnit val="7.0"/>
        <c:majorTimeUnit val="days"/>
      </c:dateAx>
      <c:valAx>
        <c:axId val="208338405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083380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Task Summary</a:t>
            </a:r>
          </a:p>
        </c:rich>
      </c:tx>
      <c:overlay val="0"/>
      <c:spPr>
        <a:noFill/>
        <a:ln>
          <a:noFill/>
        </a:ln>
        <a:effectLst/>
      </c:spPr>
    </c:title>
    <c:autoTitleDeleted val="0"/>
    <c:plotArea>
      <c:layout/>
      <c:areaChart>
        <c:grouping val="standard"/>
        <c:varyColors val="0"/>
        <c:ser>
          <c:idx val="0"/>
          <c:order val="0"/>
          <c:tx>
            <c:strRef>
              <c:f>'Cumulative Flow'!$C$4</c:f>
              <c:strCache>
                <c:ptCount val="1"/>
                <c:pt idx="0">
                  <c:v>No of Total Task</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numRef>
              <c:f>'Cumulative Flow'!$A$5:$A$12</c:f>
              <c:numCache>
                <c:formatCode>m/d/yy</c:formatCode>
                <c:ptCount val="8"/>
                <c:pt idx="0">
                  <c:v>43266.0</c:v>
                </c:pt>
                <c:pt idx="1">
                  <c:v>43267.0</c:v>
                </c:pt>
                <c:pt idx="2">
                  <c:v>43268.0</c:v>
                </c:pt>
                <c:pt idx="3">
                  <c:v>43269.0</c:v>
                </c:pt>
                <c:pt idx="4">
                  <c:v>43270.0</c:v>
                </c:pt>
                <c:pt idx="5">
                  <c:v>43271.0</c:v>
                </c:pt>
                <c:pt idx="6">
                  <c:v>43272.0</c:v>
                </c:pt>
              </c:numCache>
            </c:numRef>
          </c:cat>
          <c:val>
            <c:numRef>
              <c:f>'Cumulative Flow'!$C$5:$C$12</c:f>
              <c:numCache>
                <c:formatCode>General</c:formatCode>
                <c:ptCount val="8"/>
                <c:pt idx="0">
                  <c:v>40.0</c:v>
                </c:pt>
                <c:pt idx="1">
                  <c:v>42.0</c:v>
                </c:pt>
                <c:pt idx="2">
                  <c:v>44.0</c:v>
                </c:pt>
                <c:pt idx="3">
                  <c:v>46.0</c:v>
                </c:pt>
                <c:pt idx="4">
                  <c:v>47.0</c:v>
                </c:pt>
                <c:pt idx="5">
                  <c:v>49.0</c:v>
                </c:pt>
                <c:pt idx="6">
                  <c:v>55.0</c:v>
                </c:pt>
              </c:numCache>
            </c:numRef>
          </c:val>
          <c:extLst xmlns:c16r2="http://schemas.microsoft.com/office/drawing/2015/06/chart">
            <c:ext xmlns:c16="http://schemas.microsoft.com/office/drawing/2014/chart" uri="{C3380CC4-5D6E-409C-BE32-E72D297353CC}">
              <c16:uniqueId val="{00000000-ADDF-45F7-B389-27EBC764A87C}"/>
            </c:ext>
          </c:extLst>
        </c:ser>
        <c:ser>
          <c:idx val="1"/>
          <c:order val="1"/>
          <c:tx>
            <c:strRef>
              <c:f>'Cumulative Flow'!$D$4</c:f>
              <c:strCache>
                <c:ptCount val="1"/>
                <c:pt idx="0">
                  <c:v>No of Tasks completed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numRef>
              <c:f>'Cumulative Flow'!$A$5:$A$12</c:f>
              <c:numCache>
                <c:formatCode>m/d/yy</c:formatCode>
                <c:ptCount val="8"/>
                <c:pt idx="0">
                  <c:v>43266.0</c:v>
                </c:pt>
                <c:pt idx="1">
                  <c:v>43267.0</c:v>
                </c:pt>
                <c:pt idx="2">
                  <c:v>43268.0</c:v>
                </c:pt>
                <c:pt idx="3">
                  <c:v>43269.0</c:v>
                </c:pt>
                <c:pt idx="4">
                  <c:v>43270.0</c:v>
                </c:pt>
                <c:pt idx="5">
                  <c:v>43271.0</c:v>
                </c:pt>
                <c:pt idx="6">
                  <c:v>43272.0</c:v>
                </c:pt>
              </c:numCache>
            </c:numRef>
          </c:cat>
          <c:val>
            <c:numRef>
              <c:f>'Cumulative Flow'!$D$5:$D$12</c:f>
              <c:numCache>
                <c:formatCode>General</c:formatCode>
                <c:ptCount val="8"/>
                <c:pt idx="0">
                  <c:v>20.0</c:v>
                </c:pt>
                <c:pt idx="1">
                  <c:v>21.0</c:v>
                </c:pt>
                <c:pt idx="2">
                  <c:v>22.0</c:v>
                </c:pt>
                <c:pt idx="3">
                  <c:v>23.0</c:v>
                </c:pt>
                <c:pt idx="4">
                  <c:v>24.0</c:v>
                </c:pt>
                <c:pt idx="5">
                  <c:v>25.0</c:v>
                </c:pt>
                <c:pt idx="6">
                  <c:v>27.0</c:v>
                </c:pt>
              </c:numCache>
            </c:numRef>
          </c:val>
          <c:extLst xmlns:c16r2="http://schemas.microsoft.com/office/drawing/2015/06/chart">
            <c:ext xmlns:c16="http://schemas.microsoft.com/office/drawing/2014/chart" uri="{C3380CC4-5D6E-409C-BE32-E72D297353CC}">
              <c16:uniqueId val="{00000001-ADDF-45F7-B389-27EBC764A87C}"/>
            </c:ext>
          </c:extLst>
        </c:ser>
        <c:ser>
          <c:idx val="2"/>
          <c:order val="2"/>
          <c:tx>
            <c:strRef>
              <c:f>'Cumulative Flow'!$E$4</c:f>
              <c:strCache>
                <c:ptCount val="1"/>
                <c:pt idx="0">
                  <c:v>No of Tasks in progress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numRef>
              <c:f>'Cumulative Flow'!$A$5:$A$12</c:f>
              <c:numCache>
                <c:formatCode>m/d/yy</c:formatCode>
                <c:ptCount val="8"/>
                <c:pt idx="0">
                  <c:v>43266.0</c:v>
                </c:pt>
                <c:pt idx="1">
                  <c:v>43267.0</c:v>
                </c:pt>
                <c:pt idx="2">
                  <c:v>43268.0</c:v>
                </c:pt>
                <c:pt idx="3">
                  <c:v>43269.0</c:v>
                </c:pt>
                <c:pt idx="4">
                  <c:v>43270.0</c:v>
                </c:pt>
                <c:pt idx="5">
                  <c:v>43271.0</c:v>
                </c:pt>
                <c:pt idx="6">
                  <c:v>43272.0</c:v>
                </c:pt>
              </c:numCache>
            </c:numRef>
          </c:cat>
          <c:val>
            <c:numRef>
              <c:f>'Cumulative Flow'!$E$5:$E$12</c:f>
              <c:numCache>
                <c:formatCode>General</c:formatCode>
                <c:ptCount val="8"/>
                <c:pt idx="0">
                  <c:v>15.0</c:v>
                </c:pt>
                <c:pt idx="1">
                  <c:v>11.0</c:v>
                </c:pt>
                <c:pt idx="2">
                  <c:v>12.0</c:v>
                </c:pt>
                <c:pt idx="3">
                  <c:v>13.0</c:v>
                </c:pt>
                <c:pt idx="4">
                  <c:v>14.0</c:v>
                </c:pt>
                <c:pt idx="5">
                  <c:v>16.0</c:v>
                </c:pt>
                <c:pt idx="6">
                  <c:v>17.0</c:v>
                </c:pt>
              </c:numCache>
            </c:numRef>
          </c:val>
          <c:extLst xmlns:c16r2="http://schemas.microsoft.com/office/drawing/2015/06/chart">
            <c:ext xmlns:c16="http://schemas.microsoft.com/office/drawing/2014/chart" uri="{C3380CC4-5D6E-409C-BE32-E72D297353CC}">
              <c16:uniqueId val="{00000002-ADDF-45F7-B389-27EBC764A87C}"/>
            </c:ext>
          </c:extLst>
        </c:ser>
        <c:ser>
          <c:idx val="3"/>
          <c:order val="3"/>
          <c:tx>
            <c:strRef>
              <c:f>'Cumulative Flow'!$F$4</c:f>
              <c:strCache>
                <c:ptCount val="1"/>
                <c:pt idx="0">
                  <c:v>No of Tasks remaining</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cat>
            <c:numRef>
              <c:f>'Cumulative Flow'!$A$5:$A$12</c:f>
              <c:numCache>
                <c:formatCode>m/d/yy</c:formatCode>
                <c:ptCount val="8"/>
                <c:pt idx="0">
                  <c:v>43266.0</c:v>
                </c:pt>
                <c:pt idx="1">
                  <c:v>43267.0</c:v>
                </c:pt>
                <c:pt idx="2">
                  <c:v>43268.0</c:v>
                </c:pt>
                <c:pt idx="3">
                  <c:v>43269.0</c:v>
                </c:pt>
                <c:pt idx="4">
                  <c:v>43270.0</c:v>
                </c:pt>
                <c:pt idx="5">
                  <c:v>43271.0</c:v>
                </c:pt>
                <c:pt idx="6">
                  <c:v>43272.0</c:v>
                </c:pt>
              </c:numCache>
            </c:numRef>
          </c:cat>
          <c:val>
            <c:numRef>
              <c:f>'Cumulative Flow'!$F$5:$F$12</c:f>
              <c:numCache>
                <c:formatCode>General</c:formatCode>
                <c:ptCount val="8"/>
                <c:pt idx="0">
                  <c:v>5.0</c:v>
                </c:pt>
                <c:pt idx="1">
                  <c:v>10.0</c:v>
                </c:pt>
                <c:pt idx="2">
                  <c:v>10.0</c:v>
                </c:pt>
                <c:pt idx="3">
                  <c:v>10.0</c:v>
                </c:pt>
                <c:pt idx="4">
                  <c:v>9.0</c:v>
                </c:pt>
                <c:pt idx="5">
                  <c:v>8.0</c:v>
                </c:pt>
                <c:pt idx="6">
                  <c:v>11.0</c:v>
                </c:pt>
              </c:numCache>
            </c:numRef>
          </c:val>
          <c:extLst xmlns:c16r2="http://schemas.microsoft.com/office/drawing/2015/06/chart">
            <c:ext xmlns:c16="http://schemas.microsoft.com/office/drawing/2014/chart" uri="{C3380CC4-5D6E-409C-BE32-E72D297353CC}">
              <c16:uniqueId val="{00000008-ADDF-45F7-B389-27EBC764A87C}"/>
            </c:ext>
          </c:extLst>
        </c:ser>
        <c:dLbls>
          <c:showLegendKey val="0"/>
          <c:showVal val="0"/>
          <c:showCatName val="0"/>
          <c:showSerName val="0"/>
          <c:showPercent val="0"/>
          <c:showBubbleSize val="0"/>
        </c:dLbls>
        <c:axId val="2083474904"/>
        <c:axId val="2083478680"/>
      </c:areaChart>
      <c:dateAx>
        <c:axId val="2083474904"/>
        <c:scaling>
          <c:orientation val="minMax"/>
        </c:scaling>
        <c:delete val="0"/>
        <c:axPos val="b"/>
        <c:numFmt formatCode="m/d/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478680"/>
        <c:crosses val="autoZero"/>
        <c:auto val="1"/>
        <c:lblOffset val="100"/>
        <c:baseTimeUnit val="days"/>
      </c:dateAx>
      <c:valAx>
        <c:axId val="2083478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4749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'Earned Business Value'!$D$3</c:f>
              <c:strCache>
                <c:ptCount val="1"/>
                <c:pt idx="0">
                  <c:v>Business value points</c:v>
                </c:pt>
              </c:strCache>
            </c:strRef>
          </c:tx>
          <c:spPr>
            <a:ln w="28575" cap="rnd">
              <a:solidFill>
                <a:schemeClr val="accent1"/>
              </a:solidFill>
              <a:round/>
            </a:ln>
            <a:effectLst/>
          </c:spPr>
          <c:marker>
            <c:symbol val="circle"/>
            <c:size val="6"/>
            <c:spPr>
              <a:solidFill>
                <a:schemeClr val="accent1"/>
              </a:solidFill>
              <a:ln w="9525">
                <a:solidFill>
                  <a:schemeClr val="lt1"/>
                </a:solidFill>
              </a:ln>
              <a:effectLst/>
            </c:spPr>
          </c:marker>
          <c:dPt>
            <c:idx val="0"/>
            <c:bubble3D val="0"/>
            <c:extLst xmlns:c16r2="http://schemas.microsoft.com/office/drawing/2015/06/chart">
              <c:ext xmlns:c16="http://schemas.microsoft.com/office/drawing/2014/chart" uri="{C3380CC4-5D6E-409C-BE32-E72D297353CC}">
                <c16:uniqueId val="{00000001-3DAD-4CD4-BD57-6097EB9D1885}"/>
              </c:ext>
            </c:extLst>
          </c:dPt>
          <c:dPt>
            <c:idx val="1"/>
            <c:bubble3D val="0"/>
            <c:extLst xmlns:c16r2="http://schemas.microsoft.com/office/drawing/2015/06/chart">
              <c:ext xmlns:c16="http://schemas.microsoft.com/office/drawing/2014/chart" uri="{C3380CC4-5D6E-409C-BE32-E72D297353CC}">
                <c16:uniqueId val="{00000003-3DAD-4CD4-BD57-6097EB9D1885}"/>
              </c:ext>
            </c:extLst>
          </c:dPt>
          <c:dPt>
            <c:idx val="2"/>
            <c:bubble3D val="0"/>
            <c:extLst xmlns:c16r2="http://schemas.microsoft.com/office/drawing/2015/06/chart">
              <c:ext xmlns:c16="http://schemas.microsoft.com/office/drawing/2014/chart" uri="{C3380CC4-5D6E-409C-BE32-E72D297353CC}">
                <c16:uniqueId val="{00000005-3DAD-4CD4-BD57-6097EB9D1885}"/>
              </c:ext>
            </c:extLst>
          </c:dPt>
          <c:dPt>
            <c:idx val="3"/>
            <c:bubble3D val="0"/>
            <c:extLst xmlns:c16r2="http://schemas.microsoft.com/office/drawing/2015/06/chart">
              <c:ext xmlns:c16="http://schemas.microsoft.com/office/drawing/2014/chart" uri="{C3380CC4-5D6E-409C-BE32-E72D297353CC}">
                <c16:uniqueId val="{00000007-3DAD-4CD4-BD57-6097EB9D1885}"/>
              </c:ext>
            </c:extLst>
          </c:dPt>
          <c:dPt>
            <c:idx val="4"/>
            <c:bubble3D val="0"/>
            <c:extLst xmlns:c16r2="http://schemas.microsoft.com/office/drawing/2015/06/chart">
              <c:ext xmlns:c16="http://schemas.microsoft.com/office/drawing/2014/chart" uri="{C3380CC4-5D6E-409C-BE32-E72D297353CC}">
                <c16:uniqueId val="{00000009-3DAD-4CD4-BD57-6097EB9D1885}"/>
              </c:ext>
            </c:extLst>
          </c:dPt>
          <c:cat>
            <c:strRef>
              <c:f>'Earned Business Value'!$B$4:$B$10</c:f>
              <c:strCache>
                <c:ptCount val="6"/>
                <c:pt idx="0">
                  <c:v>Week1</c:v>
                </c:pt>
                <c:pt idx="1">
                  <c:v>Week2</c:v>
                </c:pt>
                <c:pt idx="2">
                  <c:v>Week3</c:v>
                </c:pt>
                <c:pt idx="3">
                  <c:v>Week4</c:v>
                </c:pt>
                <c:pt idx="4">
                  <c:v>Week5</c:v>
                </c:pt>
                <c:pt idx="5">
                  <c:v>Week6</c:v>
                </c:pt>
              </c:strCache>
            </c:strRef>
          </c:cat>
          <c:val>
            <c:numRef>
              <c:f>'Earned Business Value'!$D$4:$D$10</c:f>
              <c:numCache>
                <c:formatCode>General</c:formatCode>
                <c:ptCount val="7"/>
                <c:pt idx="0">
                  <c:v>4.0</c:v>
                </c:pt>
                <c:pt idx="1">
                  <c:v>11.0</c:v>
                </c:pt>
                <c:pt idx="2">
                  <c:v>23.0</c:v>
                </c:pt>
                <c:pt idx="3">
                  <c:v>33.0</c:v>
                </c:pt>
                <c:pt idx="4">
                  <c:v>45.0</c:v>
                </c:pt>
                <c:pt idx="5">
                  <c:v>57.0</c:v>
                </c:pt>
              </c:numCache>
            </c:numRef>
          </c:val>
          <c:smooth val="0"/>
          <c:extLst xmlns:c16r2="http://schemas.microsoft.com/office/drawing/2015/06/chart">
            <c:ext xmlns:c16="http://schemas.microsoft.com/office/drawing/2014/chart" uri="{C3380CC4-5D6E-409C-BE32-E72D297353CC}">
              <c16:uniqueId val="{00000000-1D1D-410F-87DE-16459A0D09AE}"/>
            </c:ext>
          </c:extLst>
        </c:ser>
        <c:dLbls>
          <c:showLegendKey val="0"/>
          <c:showVal val="0"/>
          <c:showCatName val="0"/>
          <c:showSerName val="0"/>
          <c:showPercent val="0"/>
          <c:showBubbleSize val="0"/>
        </c:dLbls>
        <c:marker val="1"/>
        <c:smooth val="0"/>
        <c:axId val="2082942232"/>
        <c:axId val="2082938440"/>
      </c:lineChart>
      <c:catAx>
        <c:axId val="2082942232"/>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082938440"/>
        <c:crosses val="autoZero"/>
        <c:auto val="1"/>
        <c:lblAlgn val="ctr"/>
        <c:lblOffset val="100"/>
        <c:noMultiLvlLbl val="0"/>
      </c:catAx>
      <c:valAx>
        <c:axId val="20829384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082942232"/>
        <c:crosses val="autoZero"/>
        <c:crossBetween val="between"/>
      </c:valAx>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46">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352425</xdr:colOff>
      <xdr:row>1</xdr:row>
      <xdr:rowOff>44823</xdr:rowOff>
    </xdr:from>
    <xdr:ext cx="8578663" cy="5972736"/>
    <xdr:sp macro="" textlink="">
      <xdr:nvSpPr>
        <xdr:cNvPr id="2" name="TextBox 1">
          <a:extLst>
            <a:ext uri="{FF2B5EF4-FFF2-40B4-BE49-F238E27FC236}">
              <a16:creationId xmlns:a16="http://schemas.microsoft.com/office/drawing/2014/main" xmlns="" id="{C40ECDB7-189F-4F29-ABD1-A86A64690D85}"/>
            </a:ext>
          </a:extLst>
        </xdr:cNvPr>
        <xdr:cNvSpPr txBox="1"/>
      </xdr:nvSpPr>
      <xdr:spPr>
        <a:xfrm>
          <a:off x="352425" y="235323"/>
          <a:ext cx="8578663" cy="59727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000" b="1">
              <a:solidFill>
                <a:schemeClr val="accent1">
                  <a:lumMod val="50000"/>
                </a:schemeClr>
              </a:solidFill>
            </a:rPr>
            <a:t>Agile Metrics</a:t>
          </a:r>
          <a:r>
            <a:rPr lang="en-US" sz="2000" b="1" baseline="0">
              <a:solidFill>
                <a:schemeClr val="accent1">
                  <a:lumMod val="50000"/>
                </a:schemeClr>
              </a:solidFill>
            </a:rPr>
            <a:t> Calculator Guide</a:t>
          </a:r>
          <a:endParaRPr lang="en-US" sz="2000" b="1">
            <a:solidFill>
              <a:schemeClr val="accent1">
                <a:lumMod val="50000"/>
              </a:schemeClr>
            </a:solidFill>
          </a:endParaRPr>
        </a:p>
        <a:p>
          <a:endParaRPr lang="en-US" sz="1100"/>
        </a:p>
        <a:p>
          <a:r>
            <a:rPr lang="en-US" sz="1100"/>
            <a:t>The Agile Metrics Calculator provides </a:t>
          </a:r>
          <a:r>
            <a:rPr lang="en-US" sz="1100" baseline="0"/>
            <a:t> some of t</a:t>
          </a:r>
          <a:r>
            <a:rPr lang="en-US" sz="1100"/>
            <a:t>he most popular measurements used in agile and hybrid agile environments.  These</a:t>
          </a:r>
          <a:r>
            <a:rPr lang="en-US" sz="1100" baseline="0"/>
            <a:t> tools can be used as is, or built upon to support more complex  programs, projects, and teams.</a:t>
          </a:r>
          <a:endParaRPr lang="en-US" sz="1100"/>
        </a:p>
        <a:p>
          <a:endParaRPr lang="en-US" sz="1100"/>
        </a:p>
        <a:p>
          <a:r>
            <a:rPr lang="en-US" sz="1100"/>
            <a:t>Burndown Chart: Displays</a:t>
          </a:r>
          <a:r>
            <a:rPr lang="en-US" sz="1100" baseline="0"/>
            <a:t> the amount of work completed over time.  It allows  the user to visualize how close they are to completing all of the tasks that were committed to.  Begin with the total number of story points committed in the top left corner.  Then, notate the story points completed during the requisite time period.  Ideally, the burndown should have a downward sloping curve over time, and so the chart gives the user an idea of when progress may be slowing down</a:t>
          </a:r>
          <a:endParaRPr lang="en-US" sz="1100"/>
        </a:p>
        <a:p>
          <a:endParaRPr lang="en-US" sz="1100"/>
        </a:p>
        <a:p>
          <a:r>
            <a:rPr lang="en-US" sz="1100"/>
            <a:t>Velocity: Tracks</a:t>
          </a:r>
          <a:r>
            <a:rPr lang="en-US" sz="1100" baseline="0"/>
            <a:t> the consistency of a team's estimates over time.    The chart graphs the amount estimated against the amount actually completed.  Velocity helps managers visualize how accurate a team's estimates are, how consistently they work, and how good they are at keeping comittments.</a:t>
          </a:r>
          <a:endParaRPr lang="en-US" sz="1100"/>
        </a:p>
        <a:p>
          <a:endParaRPr lang="en-US" sz="1100"/>
        </a:p>
        <a:p>
          <a:r>
            <a:rPr lang="en-US" sz="1100"/>
            <a:t>Defect Count: This straightforward defect chart</a:t>
          </a:r>
          <a:r>
            <a:rPr lang="en-US" sz="1100" baseline="0"/>
            <a:t> displays the number of defects opened and closed for each time period specified .  This chart notifies managers of spikes in defect creation and closure  over time as a basic quality indicator.  Defect count charts can be elaborated on by adding segmentation by severity and areas or components impacted.</a:t>
          </a:r>
          <a:endParaRPr lang="en-US" sz="1100"/>
        </a:p>
        <a:p>
          <a:endParaRPr lang="en-US" sz="1100"/>
        </a:p>
        <a:p>
          <a:r>
            <a:rPr lang="en-US" sz="1100"/>
            <a:t>Cycle Time:  Calculates the mean</a:t>
          </a:r>
          <a:r>
            <a:rPr lang="en-US" sz="1100" baseline="0"/>
            <a:t> time needed to complete a single work item.   This helps track the consistency of a team's delivery performance  and can serve as a leading indicator for such.  Cycle times can be elaborated to segment tasks by category, or expanded to calculate entire release cycles as an organizational performance measure.</a:t>
          </a:r>
          <a:endParaRPr lang="en-US" sz="1100"/>
        </a:p>
        <a:p>
          <a:endParaRPr lang="en-US" sz="1100"/>
        </a:p>
        <a:p>
          <a:r>
            <a:rPr lang="en-US" sz="1100"/>
            <a:t>Cumulative Flow:  Shows how much work aggregated by type is allocated to your team</a:t>
          </a:r>
          <a:r>
            <a:rPr lang="en-US" sz="1100" baseline="0"/>
            <a:t> over time.  It helps identify bottlenecks when a certain type of task is increasing faster than the others.  In our example, the types of tasks are divided by state, such as tasks completed or to do.  This helps visualize if/when teams have sudden increases in work or capacity.  This chart could also be segmented by stage gate, such as tasks in requirements decomposition, development ,testing, or deployment.  By identifying bottlenecks, managers are given the  information necessary to shift resources to in crease output.</a:t>
          </a:r>
          <a:endParaRPr lang="en-US" sz="1100"/>
        </a:p>
        <a:p>
          <a:endParaRPr lang="en-US" sz="1100"/>
        </a:p>
        <a:p>
          <a:r>
            <a:rPr lang="en-US" sz="1100"/>
            <a:t>Earned</a:t>
          </a:r>
          <a:r>
            <a:rPr lang="en-US" sz="1100" baseline="0"/>
            <a:t> Business Value:  Displays how much of the anticipated business value has been delivered to date.  Has enough value been achieved?  Is enough focus being placed on the highest value features?  </a:t>
          </a:r>
        </a:p>
        <a:p>
          <a:endParaRPr lang="en-US" sz="1100" baseline="0"/>
        </a:p>
        <a:p>
          <a:endParaRPr lang="en-US" sz="1100" baseline="0"/>
        </a:p>
        <a:p>
          <a:r>
            <a:rPr lang="en-US" sz="1100" baseline="0"/>
            <a:t>Note: To expand the charts and associated graphs, select the cell in the bottom right corner of the chart, and press the tab key.</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76200</xdr:colOff>
      <xdr:row>0</xdr:row>
      <xdr:rowOff>114300</xdr:rowOff>
    </xdr:from>
    <xdr:to>
      <xdr:col>14</xdr:col>
      <xdr:colOff>285750</xdr:colOff>
      <xdr:row>14</xdr:row>
      <xdr:rowOff>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590549</xdr:colOff>
      <xdr:row>0</xdr:row>
      <xdr:rowOff>209550</xdr:rowOff>
    </xdr:from>
    <xdr:to>
      <xdr:col>17</xdr:col>
      <xdr:colOff>352424</xdr:colOff>
      <xdr:row>15</xdr:row>
      <xdr:rowOff>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57149</xdr:colOff>
      <xdr:row>0</xdr:row>
      <xdr:rowOff>71435</xdr:rowOff>
    </xdr:from>
    <xdr:to>
      <xdr:col>15</xdr:col>
      <xdr:colOff>152400</xdr:colOff>
      <xdr:row>14</xdr:row>
      <xdr:rowOff>104774</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207819</xdr:colOff>
      <xdr:row>0</xdr:row>
      <xdr:rowOff>152400</xdr:rowOff>
    </xdr:from>
    <xdr:to>
      <xdr:col>13</xdr:col>
      <xdr:colOff>129887</xdr:colOff>
      <xdr:row>16</xdr:row>
      <xdr:rowOff>77931</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223836</xdr:colOff>
      <xdr:row>0</xdr:row>
      <xdr:rowOff>61911</xdr:rowOff>
    </xdr:from>
    <xdr:to>
      <xdr:col>14</xdr:col>
      <xdr:colOff>114299</xdr:colOff>
      <xdr:row>15</xdr:row>
      <xdr:rowOff>161924</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3" displayName="Table3" ref="A3:D12" totalsRowShown="0" headerRowDxfId="39" dataDxfId="38">
  <autoFilter ref="A3:D12">
    <filterColumn colId="0" hiddenButton="1"/>
    <filterColumn colId="1" hiddenButton="1"/>
    <filterColumn colId="2" hiddenButton="1"/>
    <filterColumn colId="3" hiddenButton="1"/>
  </autoFilter>
  <tableColumns count="4">
    <tableColumn id="1" name="Time" dataDxfId="37"/>
    <tableColumn id="2" name="Story Points" dataDxfId="36">
      <calculatedColumnFormula>D3</calculatedColumnFormula>
    </tableColumn>
    <tableColumn id="3" name="Completed Story Points" dataDxfId="35"/>
    <tableColumn id="4" name="Remaining" dataDxfId="34">
      <calculatedColumnFormula>B4-C4</calculatedColumnFormula>
    </tableColumn>
  </tableColumns>
  <tableStyleInfo name="TableStyleLight17" showFirstColumn="0" showLastColumn="0" showRowStripes="1" showColumnStripes="0"/>
</table>
</file>

<file path=xl/tables/table2.xml><?xml version="1.0" encoding="utf-8"?>
<table xmlns="http://schemas.openxmlformats.org/spreadsheetml/2006/main" id="2" name="Table2" displayName="Table2" ref="B3:D9" totalsRowShown="0" headerRowDxfId="33" dataDxfId="32">
  <autoFilter ref="B3:D9">
    <filterColumn colId="0" hiddenButton="1"/>
    <filterColumn colId="1" hiddenButton="1"/>
    <filterColumn colId="2" hiddenButton="1"/>
  </autoFilter>
  <tableColumns count="3">
    <tableColumn id="1" name="Sprints" dataDxfId="31"/>
    <tableColumn id="2" name="Estimated story points" dataDxfId="30"/>
    <tableColumn id="3" name="Actual story points" dataDxfId="29"/>
  </tableColumns>
  <tableStyleInfo name="TableStyleMedium1" showFirstColumn="0" showLastColumn="0" showRowStripes="1" showColumnStripes="0"/>
</table>
</file>

<file path=xl/tables/table3.xml><?xml version="1.0" encoding="utf-8"?>
<table xmlns="http://schemas.openxmlformats.org/spreadsheetml/2006/main" id="1" name="Table1" displayName="Table1" ref="A3:D9" totalsRowShown="0" headerRowDxfId="28" dataDxfId="27">
  <autoFilter ref="A3:D9">
    <filterColumn colId="0" hiddenButton="1"/>
    <filterColumn colId="1" hiddenButton="1"/>
    <filterColumn colId="2" hiddenButton="1"/>
    <filterColumn colId="3" hiddenButton="1"/>
  </autoFilter>
  <tableColumns count="4">
    <tableColumn id="1" name="Start Week" dataDxfId="26">
      <calculatedColumnFormula>B3+1</calculatedColumnFormula>
    </tableColumn>
    <tableColumn id="2" name="End Week" dataDxfId="25">
      <calculatedColumnFormula>A4+6</calculatedColumnFormula>
    </tableColumn>
    <tableColumn id="3" name="Open Defect" dataDxfId="24"/>
    <tableColumn id="4" name="Closed Defect" dataDxfId="23"/>
  </tableColumns>
  <tableStyleInfo name="TableStyleLight19" showFirstColumn="0" showLastColumn="0" showRowStripes="1" showColumnStripes="0"/>
</table>
</file>

<file path=xl/tables/table4.xml><?xml version="1.0" encoding="utf-8"?>
<table xmlns="http://schemas.openxmlformats.org/spreadsheetml/2006/main" id="4" name="Table4" displayName="Table4" ref="A3:D8" totalsRowShown="0">
  <autoFilter ref="A3:D8">
    <filterColumn colId="0" hiddenButton="1"/>
    <filterColumn colId="1" hiddenButton="1"/>
    <filterColumn colId="2" hiddenButton="1"/>
    <filterColumn colId="3" hiddenButton="1"/>
  </autoFilter>
  <tableColumns count="4">
    <tableColumn id="1" name="Task"/>
    <tableColumn id="2" name="Start Date" dataDxfId="22"/>
    <tableColumn id="3" name="End Date" dataDxfId="21"/>
    <tableColumn id="4" name="No of Hours task completed" dataDxfId="20">
      <calculatedColumnFormula>(C4-B4)*24</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5" name="Table5" displayName="Table5" ref="A4:F11" totalsRowShown="0" headerRowDxfId="19" dataDxfId="18">
  <autoFilter ref="A4:F11">
    <filterColumn colId="0" hiddenButton="1"/>
    <filterColumn colId="1" hiddenButton="1"/>
    <filterColumn colId="2" hiddenButton="1"/>
    <filterColumn colId="3" hiddenButton="1"/>
    <filterColumn colId="4" hiddenButton="1"/>
    <filterColumn colId="5" hiddenButton="1"/>
  </autoFilter>
  <tableColumns count="6">
    <tableColumn id="1" name="Date" dataDxfId="17" totalsRowDxfId="16"/>
    <tableColumn id="2" name="Time frame" dataDxfId="15" totalsRowDxfId="14"/>
    <tableColumn id="3" name="No of Total Task" dataDxfId="13" totalsRowDxfId="12"/>
    <tableColumn id="4" name="No of Tasks completed" dataDxfId="11" totalsRowDxfId="10"/>
    <tableColumn id="5" name="No of Tasks in progress" dataDxfId="9" totalsRowDxfId="8"/>
    <tableColumn id="6" name="No of Tasks remaining" dataDxfId="7" totalsRowDxfId="6">
      <calculatedColumnFormula>C5-D5-E5</calculatedColumnFormula>
    </tableColumn>
  </tableColumns>
  <tableStyleInfo name="TableStyleLight21" showFirstColumn="0" showLastColumn="0" showRowStripes="1" showColumnStripes="0"/>
</table>
</file>

<file path=xl/tables/table6.xml><?xml version="1.0" encoding="utf-8"?>
<table xmlns="http://schemas.openxmlformats.org/spreadsheetml/2006/main" id="7" name="Table68" displayName="Table68" ref="A3:D9" totalsRowShown="0" headerRowDxfId="5" dataDxfId="4">
  <autoFilter ref="A3:D9">
    <filterColumn colId="0" hiddenButton="1"/>
    <filterColumn colId="1" hiddenButton="1"/>
    <filterColumn colId="2" hiddenButton="1"/>
    <filterColumn colId="3" hiddenButton="1"/>
  </autoFilter>
  <tableColumns count="4">
    <tableColumn id="1" name="Date" dataDxfId="3"/>
    <tableColumn id="3" name="Week" dataDxfId="2"/>
    <tableColumn id="4" name="Value per Week" dataDxfId="1"/>
    <tableColumn id="2" name="Business value points" dataDxfId="0">
      <calculatedColumnFormula>Table68[[#This Row],[Value per Week]]+D3</calculatedColumnFormula>
    </tableColumn>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
  <sheetViews>
    <sheetView tabSelected="1" zoomScale="85" zoomScaleNormal="85" zoomScalePageLayoutView="85" workbookViewId="0">
      <selection activeCell="L41" sqref="L41"/>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4" tint="0.39997558519241921"/>
  </sheetPr>
  <dimension ref="A1:E12"/>
  <sheetViews>
    <sheetView workbookViewId="0">
      <selection activeCell="B22" sqref="B22"/>
    </sheetView>
  </sheetViews>
  <sheetFormatPr baseColWidth="10" defaultColWidth="8.83203125" defaultRowHeight="14" x14ac:dyDescent="0"/>
  <cols>
    <col min="1" max="1" width="14.83203125" style="9" customWidth="1"/>
    <col min="2" max="2" width="13.6640625" style="9" customWidth="1"/>
    <col min="3" max="3" width="18.33203125" style="9" customWidth="1"/>
    <col min="4" max="4" width="12.5" style="9" customWidth="1"/>
  </cols>
  <sheetData>
    <row r="1" spans="1:5" ht="37" thickBot="1">
      <c r="A1" s="24" t="s">
        <v>12</v>
      </c>
      <c r="B1" s="24"/>
      <c r="C1" s="24"/>
      <c r="D1" s="24"/>
      <c r="E1" s="24"/>
    </row>
    <row r="2" spans="1:5" ht="15" thickTop="1"/>
    <row r="3" spans="1:5" s="2" customFormat="1" ht="28.5" customHeight="1">
      <c r="A3" s="4" t="s">
        <v>11</v>
      </c>
      <c r="B3" s="4" t="s">
        <v>12</v>
      </c>
      <c r="C3" s="4" t="s">
        <v>27</v>
      </c>
      <c r="D3" s="4" t="s">
        <v>13</v>
      </c>
    </row>
    <row r="4" spans="1:5">
      <c r="A4" s="10">
        <v>43232.583333333336</v>
      </c>
      <c r="B4" s="9">
        <v>12</v>
      </c>
      <c r="C4" s="9">
        <v>3</v>
      </c>
      <c r="D4" s="9">
        <f>B4-C4</f>
        <v>9</v>
      </c>
    </row>
    <row r="5" spans="1:5">
      <c r="A5" s="10">
        <v>43233.583333333336</v>
      </c>
      <c r="B5" s="9">
        <f>D4</f>
        <v>9</v>
      </c>
      <c r="C5" s="9">
        <v>1</v>
      </c>
      <c r="D5" s="9">
        <f>B5-C5</f>
        <v>8</v>
      </c>
    </row>
    <row r="6" spans="1:5">
      <c r="A6" s="10">
        <v>43234.583333333336</v>
      </c>
      <c r="B6" s="9">
        <f>D5</f>
        <v>8</v>
      </c>
      <c r="C6" s="9">
        <v>2</v>
      </c>
      <c r="D6" s="9">
        <f>B6-C6</f>
        <v>6</v>
      </c>
    </row>
    <row r="7" spans="1:5">
      <c r="A7" s="10">
        <v>43235.583333333336</v>
      </c>
      <c r="B7" s="9">
        <f t="shared" ref="B7:B12" si="0">D6</f>
        <v>6</v>
      </c>
      <c r="C7" s="9">
        <v>1</v>
      </c>
      <c r="D7" s="9">
        <f>B7-C7</f>
        <v>5</v>
      </c>
    </row>
    <row r="8" spans="1:5">
      <c r="A8" s="10">
        <v>43236.583333333336</v>
      </c>
      <c r="B8" s="9">
        <f t="shared" si="0"/>
        <v>5</v>
      </c>
      <c r="C8" s="9">
        <v>0</v>
      </c>
      <c r="D8" s="9">
        <f t="shared" ref="D8:D12" si="1">B8-C8</f>
        <v>5</v>
      </c>
    </row>
    <row r="9" spans="1:5">
      <c r="A9" s="10">
        <v>43237.583333333336</v>
      </c>
      <c r="B9" s="9">
        <f t="shared" si="0"/>
        <v>5</v>
      </c>
      <c r="C9" s="9">
        <v>1</v>
      </c>
      <c r="D9" s="9">
        <f t="shared" si="1"/>
        <v>4</v>
      </c>
    </row>
    <row r="10" spans="1:5">
      <c r="A10" s="10">
        <v>43238.583333333336</v>
      </c>
      <c r="B10" s="9">
        <f t="shared" si="0"/>
        <v>4</v>
      </c>
      <c r="C10" s="9">
        <v>2</v>
      </c>
      <c r="D10" s="9">
        <f t="shared" si="1"/>
        <v>2</v>
      </c>
    </row>
    <row r="11" spans="1:5">
      <c r="A11" s="10">
        <v>43239.583333333336</v>
      </c>
      <c r="B11" s="9">
        <f t="shared" si="0"/>
        <v>2</v>
      </c>
      <c r="C11" s="9">
        <v>1</v>
      </c>
      <c r="D11" s="9">
        <f t="shared" si="1"/>
        <v>1</v>
      </c>
    </row>
    <row r="12" spans="1:5">
      <c r="A12" s="10">
        <v>43240.583333333336</v>
      </c>
      <c r="B12" s="9">
        <f t="shared" si="0"/>
        <v>1</v>
      </c>
      <c r="C12" s="9">
        <v>1</v>
      </c>
      <c r="D12" s="9">
        <f t="shared" si="1"/>
        <v>0</v>
      </c>
    </row>
  </sheetData>
  <mergeCells count="1">
    <mergeCell ref="A1:E1"/>
  </mergeCells>
  <pageMargins left="0.7" right="0.7" top="0.75" bottom="0.75" header="0.3" footer="0.3"/>
  <pageSetup orientation="portrait"/>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sheetPr>
  <dimension ref="B1:H10"/>
  <sheetViews>
    <sheetView workbookViewId="0">
      <selection activeCell="D14" sqref="D14"/>
    </sheetView>
  </sheetViews>
  <sheetFormatPr baseColWidth="10" defaultColWidth="8.83203125" defaultRowHeight="14" x14ac:dyDescent="0"/>
  <cols>
    <col min="2" max="2" width="12" customWidth="1"/>
    <col min="3" max="4" width="14.83203125" customWidth="1"/>
    <col min="7" max="7" width="12.5" customWidth="1"/>
    <col min="8" max="8" width="10.33203125" customWidth="1"/>
  </cols>
  <sheetData>
    <row r="1" spans="2:8" ht="47.25" customHeight="1">
      <c r="B1" s="27" t="s">
        <v>49</v>
      </c>
      <c r="C1" s="27"/>
      <c r="D1" s="27"/>
      <c r="E1" s="27"/>
      <c r="F1" s="27"/>
      <c r="G1" s="27"/>
      <c r="H1" s="27"/>
    </row>
    <row r="2" spans="2:8" ht="20.25" customHeight="1"/>
    <row r="3" spans="2:8" ht="34.5" customHeight="1">
      <c r="B3" s="3" t="s">
        <v>0</v>
      </c>
      <c r="C3" s="4" t="s">
        <v>6</v>
      </c>
      <c r="D3" s="4" t="s">
        <v>7</v>
      </c>
      <c r="G3" s="25" t="s">
        <v>8</v>
      </c>
      <c r="H3" s="26"/>
    </row>
    <row r="4" spans="2:8">
      <c r="B4" s="3" t="s">
        <v>1</v>
      </c>
      <c r="C4" s="5">
        <v>23</v>
      </c>
      <c r="D4" s="5">
        <v>20</v>
      </c>
      <c r="G4" s="8" t="s">
        <v>9</v>
      </c>
      <c r="H4" s="6" t="s">
        <v>10</v>
      </c>
    </row>
    <row r="5" spans="2:8">
      <c r="B5" s="3" t="s">
        <v>2</v>
      </c>
      <c r="C5" s="5">
        <v>12</v>
      </c>
      <c r="D5" s="5">
        <v>12</v>
      </c>
      <c r="G5" s="19">
        <f>AVERAGE(C4:C9)</f>
        <v>20</v>
      </c>
      <c r="H5" s="7">
        <f>AVERAGE(D4:D9)</f>
        <v>17.5</v>
      </c>
    </row>
    <row r="6" spans="2:8">
      <c r="B6" s="3" t="s">
        <v>3</v>
      </c>
      <c r="C6" s="5">
        <v>24</v>
      </c>
      <c r="D6" s="5">
        <v>24</v>
      </c>
    </row>
    <row r="7" spans="2:8">
      <c r="B7" s="3" t="s">
        <v>4</v>
      </c>
      <c r="C7" s="5">
        <v>23</v>
      </c>
      <c r="D7" s="5">
        <v>23</v>
      </c>
    </row>
    <row r="8" spans="2:8">
      <c r="B8" s="3" t="s">
        <v>5</v>
      </c>
      <c r="C8" s="5">
        <v>15</v>
      </c>
      <c r="D8" s="5">
        <v>14</v>
      </c>
    </row>
    <row r="9" spans="2:8">
      <c r="B9" s="3" t="s">
        <v>43</v>
      </c>
      <c r="C9" s="5">
        <v>23</v>
      </c>
      <c r="D9" s="5">
        <v>12</v>
      </c>
    </row>
    <row r="10" spans="2:8">
      <c r="B10" s="3"/>
      <c r="C10" s="5"/>
      <c r="D10" s="5"/>
    </row>
  </sheetData>
  <mergeCells count="2">
    <mergeCell ref="G3:H3"/>
    <mergeCell ref="B1:H1"/>
  </mergeCells>
  <pageMargins left="0.7" right="0.7" top="0.75" bottom="0.75" header="0.3" footer="0.3"/>
  <pageSetup orientation="portrait"/>
  <drawing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tint="0.39997558519241921"/>
  </sheetPr>
  <dimension ref="A1:E10"/>
  <sheetViews>
    <sheetView workbookViewId="0">
      <selection activeCell="C12" sqref="C12"/>
    </sheetView>
  </sheetViews>
  <sheetFormatPr baseColWidth="10" defaultColWidth="8.83203125" defaultRowHeight="14" x14ac:dyDescent="0"/>
  <cols>
    <col min="1" max="4" width="16.5" style="9" customWidth="1"/>
  </cols>
  <sheetData>
    <row r="1" spans="1:5" ht="35">
      <c r="A1" s="28" t="s">
        <v>50</v>
      </c>
      <c r="B1" s="28"/>
      <c r="C1" s="28"/>
      <c r="D1" s="28"/>
      <c r="E1" s="28"/>
    </row>
    <row r="3" spans="1:5" s="23" customFormat="1" ht="23.25" customHeight="1">
      <c r="A3" s="22" t="s">
        <v>14</v>
      </c>
      <c r="B3" s="22" t="s">
        <v>15</v>
      </c>
      <c r="C3" s="22" t="s">
        <v>16</v>
      </c>
      <c r="D3" s="22" t="s">
        <v>17</v>
      </c>
    </row>
    <row r="4" spans="1:5">
      <c r="A4" s="10">
        <v>43262</v>
      </c>
      <c r="B4" s="10">
        <f>A4+6</f>
        <v>43268</v>
      </c>
      <c r="C4" s="9">
        <v>56</v>
      </c>
      <c r="D4" s="9">
        <v>23</v>
      </c>
    </row>
    <row r="5" spans="1:5">
      <c r="A5" s="10">
        <f>B4+1</f>
        <v>43269</v>
      </c>
      <c r="B5" s="10">
        <f t="shared" ref="B5:B9" si="0">A5+6</f>
        <v>43275</v>
      </c>
      <c r="C5" s="9">
        <v>56</v>
      </c>
      <c r="D5" s="9">
        <v>23</v>
      </c>
    </row>
    <row r="6" spans="1:5">
      <c r="A6" s="10">
        <f t="shared" ref="A6:A9" si="1">B5+1</f>
        <v>43276</v>
      </c>
      <c r="B6" s="10">
        <f t="shared" si="0"/>
        <v>43282</v>
      </c>
      <c r="C6" s="9">
        <v>75</v>
      </c>
      <c r="D6" s="9">
        <v>56</v>
      </c>
    </row>
    <row r="7" spans="1:5">
      <c r="A7" s="10">
        <f t="shared" si="1"/>
        <v>43283</v>
      </c>
      <c r="B7" s="10">
        <f t="shared" si="0"/>
        <v>43289</v>
      </c>
      <c r="C7" s="9">
        <v>24</v>
      </c>
      <c r="D7" s="9">
        <v>12</v>
      </c>
    </row>
    <row r="8" spans="1:5">
      <c r="A8" s="10">
        <f t="shared" si="1"/>
        <v>43290</v>
      </c>
      <c r="B8" s="10">
        <f t="shared" si="0"/>
        <v>43296</v>
      </c>
      <c r="C8" s="9">
        <v>10</v>
      </c>
      <c r="D8" s="9">
        <v>9</v>
      </c>
    </row>
    <row r="9" spans="1:5">
      <c r="A9" s="10">
        <f t="shared" si="1"/>
        <v>43297</v>
      </c>
      <c r="B9" s="10">
        <f t="shared" si="0"/>
        <v>43303</v>
      </c>
      <c r="C9" s="9">
        <v>45</v>
      </c>
      <c r="D9" s="9">
        <v>15</v>
      </c>
    </row>
    <row r="10" spans="1:5">
      <c r="A10" s="10"/>
      <c r="B10" s="10"/>
    </row>
  </sheetData>
  <mergeCells count="1">
    <mergeCell ref="A1:E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6" tint="-0.499984740745262"/>
  </sheetPr>
  <dimension ref="A1:H8"/>
  <sheetViews>
    <sheetView workbookViewId="0">
      <selection activeCell="C12" sqref="C12"/>
    </sheetView>
  </sheetViews>
  <sheetFormatPr baseColWidth="10" defaultColWidth="8.83203125" defaultRowHeight="14" x14ac:dyDescent="0"/>
  <cols>
    <col min="2" max="3" width="19" style="9" customWidth="1"/>
    <col min="4" max="4" width="20.33203125" style="2" customWidth="1"/>
  </cols>
  <sheetData>
    <row r="1" spans="1:8" ht="29" thickBot="1">
      <c r="A1" s="30" t="s">
        <v>51</v>
      </c>
      <c r="B1" s="30"/>
      <c r="C1" s="30"/>
      <c r="D1" s="30"/>
    </row>
    <row r="2" spans="1:8" ht="15" thickTop="1"/>
    <row r="3" spans="1:8" ht="31.5" customHeight="1">
      <c r="A3" s="3" t="s">
        <v>29</v>
      </c>
      <c r="B3" s="5" t="s">
        <v>18</v>
      </c>
      <c r="C3" s="5" t="s">
        <v>19</v>
      </c>
      <c r="D3" s="4" t="s">
        <v>28</v>
      </c>
      <c r="G3" s="29" t="s">
        <v>35</v>
      </c>
      <c r="H3" s="29"/>
    </row>
    <row r="4" spans="1:8">
      <c r="A4" t="s">
        <v>30</v>
      </c>
      <c r="B4" s="13">
        <v>43262.5</v>
      </c>
      <c r="C4" s="13">
        <v>43262.875</v>
      </c>
      <c r="D4" s="14">
        <f>(C4-B4)*24</f>
        <v>9</v>
      </c>
      <c r="E4" s="1"/>
      <c r="F4" s="12"/>
      <c r="G4" s="15">
        <f>SUM(Table4[No of Hours task completed])/COUNTA(Table4[Task])</f>
        <v>37.999999999988361</v>
      </c>
      <c r="H4" s="16" t="s">
        <v>36</v>
      </c>
    </row>
    <row r="5" spans="1:8">
      <c r="A5" t="s">
        <v>31</v>
      </c>
      <c r="B5" s="13">
        <v>43262.5</v>
      </c>
      <c r="C5" s="13">
        <v>43263.875</v>
      </c>
      <c r="D5" s="14">
        <f t="shared" ref="D5:D8" si="0">(C5-B5)*24</f>
        <v>33</v>
      </c>
    </row>
    <row r="6" spans="1:8">
      <c r="A6" t="s">
        <v>32</v>
      </c>
      <c r="B6" s="13">
        <v>43262.5</v>
      </c>
      <c r="C6" s="13">
        <v>43264.875</v>
      </c>
      <c r="D6" s="14">
        <f t="shared" si="0"/>
        <v>57</v>
      </c>
    </row>
    <row r="7" spans="1:8">
      <c r="A7" t="s">
        <v>33</v>
      </c>
      <c r="B7" s="13">
        <v>43262.5</v>
      </c>
      <c r="C7" s="13">
        <v>43265.875</v>
      </c>
      <c r="D7" s="14">
        <f t="shared" si="0"/>
        <v>81</v>
      </c>
    </row>
    <row r="8" spans="1:8">
      <c r="A8" t="s">
        <v>34</v>
      </c>
      <c r="B8" s="13">
        <v>43262.5</v>
      </c>
      <c r="C8" s="13">
        <v>43262.916666666664</v>
      </c>
      <c r="D8" s="14">
        <f t="shared" si="0"/>
        <v>9.9999999999417923</v>
      </c>
    </row>
  </sheetData>
  <mergeCells count="2">
    <mergeCell ref="G3:H3"/>
    <mergeCell ref="A1:D1"/>
  </mergeCells>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9" tint="-0.249977111117893"/>
  </sheetPr>
  <dimension ref="A1:J11"/>
  <sheetViews>
    <sheetView zoomScale="110" zoomScaleNormal="110" zoomScalePageLayoutView="110" workbookViewId="0">
      <selection activeCell="D16" sqref="D16"/>
    </sheetView>
  </sheetViews>
  <sheetFormatPr baseColWidth="10" defaultColWidth="8.83203125" defaultRowHeight="14" x14ac:dyDescent="0"/>
  <cols>
    <col min="1" max="1" width="9.6640625" bestFit="1" customWidth="1"/>
    <col min="2" max="2" width="13.33203125" customWidth="1"/>
    <col min="3" max="6" width="16.5" style="9" customWidth="1"/>
    <col min="8" max="8" width="21.1640625" customWidth="1"/>
  </cols>
  <sheetData>
    <row r="1" spans="1:10">
      <c r="A1" s="31" t="s">
        <v>46</v>
      </c>
      <c r="B1" s="31"/>
      <c r="C1" s="31"/>
      <c r="D1" s="31"/>
      <c r="E1" s="31"/>
      <c r="F1" s="31"/>
    </row>
    <row r="2" spans="1:10">
      <c r="A2" s="31"/>
      <c r="B2" s="31"/>
      <c r="C2" s="31"/>
      <c r="D2" s="31"/>
      <c r="E2" s="31"/>
      <c r="F2" s="31"/>
    </row>
    <row r="3" spans="1:10" ht="9.75" customHeight="1">
      <c r="A3" s="20"/>
      <c r="B3" s="20"/>
      <c r="C3" s="20"/>
      <c r="D3" s="20"/>
      <c r="E3" s="20"/>
      <c r="F3" s="20"/>
    </row>
    <row r="4" spans="1:10" ht="33.75" customHeight="1">
      <c r="A4" s="4" t="s">
        <v>24</v>
      </c>
      <c r="B4" s="4" t="s">
        <v>20</v>
      </c>
      <c r="C4" s="4" t="s">
        <v>26</v>
      </c>
      <c r="D4" s="4" t="s">
        <v>21</v>
      </c>
      <c r="E4" s="4" t="s">
        <v>22</v>
      </c>
      <c r="F4" s="4" t="s">
        <v>23</v>
      </c>
      <c r="I4" t="s">
        <v>44</v>
      </c>
      <c r="J4" t="s">
        <v>45</v>
      </c>
    </row>
    <row r="5" spans="1:10">
      <c r="A5" s="17">
        <v>43266</v>
      </c>
      <c r="B5" s="18">
        <v>0.90625</v>
      </c>
      <c r="C5" s="11">
        <v>40</v>
      </c>
      <c r="D5" s="11">
        <v>20</v>
      </c>
      <c r="E5" s="11">
        <v>15</v>
      </c>
      <c r="F5" s="11">
        <f>C5-D5-E5</f>
        <v>5</v>
      </c>
      <c r="H5" t="s">
        <v>26</v>
      </c>
      <c r="I5">
        <f>SUM(Table5[No of Total Task])</f>
        <v>323</v>
      </c>
      <c r="J5">
        <f>RANK(I5,I5:I8,1)</f>
        <v>4</v>
      </c>
    </row>
    <row r="6" spans="1:10">
      <c r="A6" s="17">
        <v>43267</v>
      </c>
      <c r="B6" s="18">
        <v>0.94791666666666696</v>
      </c>
      <c r="C6" s="11">
        <v>42</v>
      </c>
      <c r="D6" s="11">
        <v>21</v>
      </c>
      <c r="E6" s="11">
        <v>11</v>
      </c>
      <c r="F6" s="11">
        <f t="shared" ref="F6:F9" si="0">C6-D6-E6</f>
        <v>10</v>
      </c>
      <c r="H6" t="s">
        <v>21</v>
      </c>
      <c r="I6">
        <f>SUM(Table5[No of Tasks completed])</f>
        <v>162</v>
      </c>
      <c r="J6">
        <f>RANK(I6,I5:I8,1)</f>
        <v>3</v>
      </c>
    </row>
    <row r="7" spans="1:10">
      <c r="A7" s="17">
        <v>43268</v>
      </c>
      <c r="B7" s="18">
        <v>0.98958333333333304</v>
      </c>
      <c r="C7" s="11">
        <v>44</v>
      </c>
      <c r="D7" s="11">
        <v>22</v>
      </c>
      <c r="E7" s="11">
        <v>12</v>
      </c>
      <c r="F7" s="11">
        <f t="shared" si="0"/>
        <v>10</v>
      </c>
      <c r="H7" t="s">
        <v>22</v>
      </c>
      <c r="I7">
        <f>SUM(Table5[No of Tasks in progress])</f>
        <v>98</v>
      </c>
      <c r="J7">
        <f>RANK(I7,I5:I8,1)</f>
        <v>2</v>
      </c>
    </row>
    <row r="8" spans="1:10">
      <c r="A8" s="17">
        <v>43269</v>
      </c>
      <c r="B8" s="18">
        <v>1.03125</v>
      </c>
      <c r="C8" s="11">
        <v>46</v>
      </c>
      <c r="D8" s="11">
        <v>23</v>
      </c>
      <c r="E8" s="11">
        <v>13</v>
      </c>
      <c r="F8" s="11">
        <f t="shared" si="0"/>
        <v>10</v>
      </c>
      <c r="H8" t="s">
        <v>23</v>
      </c>
      <c r="I8">
        <f>SUM(Table5[No of Tasks remaining])</f>
        <v>63</v>
      </c>
      <c r="J8">
        <f>RANK(I8,I5:I8,1)</f>
        <v>1</v>
      </c>
    </row>
    <row r="9" spans="1:10">
      <c r="A9" s="17">
        <v>43270</v>
      </c>
      <c r="B9" s="18">
        <v>1.0729166666666701</v>
      </c>
      <c r="C9" s="11">
        <v>47</v>
      </c>
      <c r="D9" s="11">
        <v>24</v>
      </c>
      <c r="E9" s="11">
        <v>14</v>
      </c>
      <c r="F9" s="11">
        <f t="shared" si="0"/>
        <v>9</v>
      </c>
    </row>
    <row r="10" spans="1:10">
      <c r="A10" s="17">
        <v>43271</v>
      </c>
      <c r="B10" s="18">
        <v>1.1145833333333299</v>
      </c>
      <c r="C10" s="11">
        <v>49</v>
      </c>
      <c r="D10" s="11">
        <v>25</v>
      </c>
      <c r="E10" s="11">
        <v>16</v>
      </c>
      <c r="F10" s="11">
        <f>C10-D10-E10</f>
        <v>8</v>
      </c>
    </row>
    <row r="11" spans="1:10">
      <c r="A11" s="17">
        <v>43272</v>
      </c>
      <c r="B11" s="18">
        <v>1.15625</v>
      </c>
      <c r="C11" s="11">
        <v>55</v>
      </c>
      <c r="D11" s="11">
        <v>27</v>
      </c>
      <c r="E11" s="11">
        <v>17</v>
      </c>
      <c r="F11" s="11">
        <f>C11-D11-E11</f>
        <v>11</v>
      </c>
    </row>
  </sheetData>
  <mergeCells count="1">
    <mergeCell ref="A1:F2"/>
  </mergeCells>
  <pageMargins left="0.7" right="0.7" top="0.75" bottom="0.75" header="0.3" footer="0.3"/>
  <pageSetup orientation="portrait"/>
  <drawing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7030A0"/>
  </sheetPr>
  <dimension ref="A1:D9"/>
  <sheetViews>
    <sheetView workbookViewId="0">
      <selection activeCell="E18" sqref="E18"/>
    </sheetView>
  </sheetViews>
  <sheetFormatPr baseColWidth="10" defaultColWidth="8.83203125" defaultRowHeight="14" x14ac:dyDescent="0"/>
  <cols>
    <col min="1" max="1" width="15.1640625" style="9" customWidth="1"/>
    <col min="2" max="2" width="15.5" style="9" customWidth="1"/>
    <col min="3" max="3" width="18.5" style="9" customWidth="1"/>
    <col min="4" max="4" width="23.83203125" style="9" customWidth="1"/>
  </cols>
  <sheetData>
    <row r="1" spans="1:4" ht="25">
      <c r="A1" s="32" t="s">
        <v>52</v>
      </c>
      <c r="B1" s="32"/>
      <c r="C1" s="32"/>
      <c r="D1" s="32"/>
    </row>
    <row r="3" spans="1:4">
      <c r="A3" s="9" t="s">
        <v>24</v>
      </c>
      <c r="B3" s="9" t="s">
        <v>37</v>
      </c>
      <c r="C3" s="21" t="s">
        <v>47</v>
      </c>
      <c r="D3" s="9" t="s">
        <v>25</v>
      </c>
    </row>
    <row r="4" spans="1:4">
      <c r="A4" s="10">
        <v>43263</v>
      </c>
      <c r="B4" s="10" t="s">
        <v>38</v>
      </c>
      <c r="C4" s="21">
        <v>4</v>
      </c>
      <c r="D4" s="9">
        <f>Table68[[#This Row],[Value per Week]]</f>
        <v>4</v>
      </c>
    </row>
    <row r="5" spans="1:4">
      <c r="A5" s="10">
        <v>43264</v>
      </c>
      <c r="B5" s="10" t="s">
        <v>39</v>
      </c>
      <c r="C5" s="21">
        <v>7</v>
      </c>
      <c r="D5" s="9">
        <f>Table68[[#This Row],[Value per Week]]+D4</f>
        <v>11</v>
      </c>
    </row>
    <row r="6" spans="1:4">
      <c r="A6" s="10">
        <v>43265</v>
      </c>
      <c r="B6" s="10" t="s">
        <v>40</v>
      </c>
      <c r="C6" s="21">
        <v>12</v>
      </c>
      <c r="D6" s="9">
        <f>Table68[[#This Row],[Value per Week]]+D5</f>
        <v>23</v>
      </c>
    </row>
    <row r="7" spans="1:4">
      <c r="A7" s="10">
        <v>43266</v>
      </c>
      <c r="B7" s="10" t="s">
        <v>41</v>
      </c>
      <c r="C7" s="21">
        <v>10</v>
      </c>
      <c r="D7" s="9">
        <f>Table68[[#This Row],[Value per Week]]+D6</f>
        <v>33</v>
      </c>
    </row>
    <row r="8" spans="1:4">
      <c r="A8" s="10">
        <v>43267</v>
      </c>
      <c r="B8" s="10" t="s">
        <v>42</v>
      </c>
      <c r="C8" s="21">
        <v>12</v>
      </c>
      <c r="D8" s="9">
        <f>Table68[[#This Row],[Value per Week]]+D7</f>
        <v>45</v>
      </c>
    </row>
    <row r="9" spans="1:4">
      <c r="A9" s="10">
        <v>43267</v>
      </c>
      <c r="B9" s="10" t="s">
        <v>48</v>
      </c>
      <c r="C9" s="21">
        <v>12</v>
      </c>
      <c r="D9" s="21">
        <f>Table68[[#This Row],[Value per Week]]+D8</f>
        <v>57</v>
      </c>
    </row>
  </sheetData>
  <mergeCells count="1">
    <mergeCell ref="A1:D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Guide</vt:lpstr>
      <vt:lpstr>Burndown Chart</vt:lpstr>
      <vt:lpstr>Velocity</vt:lpstr>
      <vt:lpstr>Defect Counts</vt:lpstr>
      <vt:lpstr>Cycle Time</vt:lpstr>
      <vt:lpstr>Cumulative Flow</vt:lpstr>
      <vt:lpstr>Earned Business Value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Bishop, D</dc:creator>
  <cp:lastModifiedBy>David Bishop</cp:lastModifiedBy>
  <cp:lastPrinted>2018-06-20T05:16:33Z</cp:lastPrinted>
  <dcterms:created xsi:type="dcterms:W3CDTF">2018-06-13T19:47:50Z</dcterms:created>
  <dcterms:modified xsi:type="dcterms:W3CDTF">2019-02-12T04:05:13Z</dcterms:modified>
</cp:coreProperties>
</file>